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المستخلص الختامي" sheetId="1" r:id="rId1"/>
  </sheets>
  <definedNames>
    <definedName name="_xlnm.Print_Titles" localSheetId="0">'المستخلص الختامي'!$6:$6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3">
    <numFmt numFmtId="164" formatCode="#,##0.00;\-#,##0.00;\-"/>
    <numFmt numFmtId="165" formatCode="#,##0.00;\(#,##0.00\);\-"/>
    <numFmt numFmtId="166" formatCode="0.0%;\-0.0%;\-"/>
  </numFmts>
  <fonts count="11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sz val="10"/>
      <color rgb="FF5B5E63"/>
      <name val="Calibri"/>
      <family val="2"/>
    </font>
    <font>
      <b/>
      <sz val="11"/>
      <color rgb="FFFFFFFF"/>
      <name val="Calibri"/>
      <family val="2"/>
    </font>
    <font>
      <b/>
      <sz val="10"/>
      <color rgb="FF244084"/>
      <name val="Calibri"/>
      <family val="2"/>
    </font>
    <font>
      <sz val="10"/>
      <color rgb="FF1E1F22"/>
      <name val="Calibri"/>
      <family val="2"/>
    </font>
    <font>
      <b/>
      <sz val="10"/>
      <color rgb="FF3E2C17"/>
      <name val="Calibri"/>
      <family val="2"/>
    </font>
    <font>
      <b/>
      <sz val="10"/>
      <color rgb="FF185139"/>
      <name val="Calibri"/>
      <family val="2"/>
    </font>
    <font>
      <b/>
      <sz val="11"/>
      <color rgb="FF185139"/>
      <name val="Calibri"/>
      <family val="2"/>
    </font>
    <font>
      <b/>
      <sz val="10"/>
      <color rgb="FF1E1F22"/>
      <name val="Calibri"/>
      <family val="2"/>
    </font>
    <font>
      <i/>
      <sz val="9"/>
      <color rgb="FF5B5E63"/>
      <name val="Calibri"/>
      <family val="2"/>
    </font>
  </fonts>
  <fills count="9">
    <fill>
      <patternFill patternType="none"/>
    </fill>
    <fill>
      <patternFill patternType="gray125"/>
    </fill>
    <fill>
      <gradientFill degree="0">
        <stop position="0">
          <color rgb="FF1E2F54"/>
        </stop>
        <stop position="1">
          <color rgb="FF2A54BD"/>
        </stop>
      </gradientFill>
    </fill>
    <fill>
      <patternFill patternType="solid">
        <fgColor rgb="FF225AEA"/>
        <bgColor indexed="64"/>
      </patternFill>
    </fill>
    <fill>
      <gradientFill degree="0">
        <stop position="0">
          <color rgb="FFDBE7FD"/>
        </stop>
        <stop position="1">
          <color rgb="FFE9F7F3"/>
        </stop>
      </gradientFill>
    </fill>
    <fill>
      <patternFill patternType="solid">
        <fgColor rgb="FFEEF4FE"/>
        <bgColor indexed="64"/>
      </patternFill>
    </fill>
    <fill>
      <patternFill patternType="solid">
        <fgColor rgb="FFFEF1E3"/>
        <bgColor indexed="64"/>
      </patternFill>
    </fill>
    <fill>
      <patternFill patternType="solid">
        <fgColor rgb="FFD4EEE0"/>
        <bgColor indexed="64"/>
      </patternFill>
    </fill>
    <fill>
      <patternFill patternType="solid">
        <fgColor rgb="FFB8DFCB"/>
        <bgColor indexed="64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2D4D8"/>
      </left>
      <right style="thin">
        <color rgb="FFD2D4D8"/>
      </right>
      <top style="thin">
        <color rgb="FFD2D4D8"/>
      </top>
      <bottom style="thin">
        <color rgb="FFD2D4D8"/>
      </bottom>
      <diagonal/>
    </border>
    <border>
      <left style="thin">
        <color rgb="FFB5B7BC"/>
      </left>
      <right style="thin">
        <color rgb="FFB5B7BC"/>
      </right>
      <top style="thin">
        <color rgb="FFB5B7BC"/>
      </top>
      <bottom style="thin">
        <color rgb="FFB5B7BC"/>
      </bottom>
      <diagonal/>
    </border>
    <border>
      <left style="thin">
        <color rgb="FFB5B7BC"/>
      </left>
      <right style="thin">
        <color rgb="FFB5B7BC"/>
      </right>
      <top style="medium">
        <color rgb="FF185139"/>
      </top>
      <bottom style="thin">
        <color rgb="FFB5B7BC"/>
      </bottom>
      <diagonal/>
    </border>
    <border>
      <left style="thin">
        <color rgb="FFB5B7BC"/>
      </left>
      <right style="thin">
        <color rgb="FFB5B7BC"/>
      </right>
      <top style="medium">
        <color rgb="FF185139"/>
      </top>
      <bottom style="medium">
        <color rgb="FF185139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 readingOrder="2"/>
    </xf>
    <xf numFmtId="0" fontId="4" fillId="4" borderId="2" xfId="0" applyFont="1" applyFill="1" applyBorder="1" applyAlignment="1">
      <alignment horizontal="center" vertical="center" wrapText="1" readingOrder="2"/>
    </xf>
    <xf numFmtId="0" fontId="4" fillId="4" borderId="2" xfId="0" applyFont="1" applyFill="1" applyBorder="1" applyAlignment="1">
      <alignment vertical="center" wrapText="1" readingOrder="2"/>
    </xf>
    <xf numFmtId="164" fontId="4" fillId="4" borderId="2" xfId="0" applyNumberFormat="1" applyFont="1" applyFill="1" applyBorder="1" applyAlignment="1">
      <alignment horizontal="center" vertical="center" wrapText="1" readingOrder="2"/>
    </xf>
    <xf numFmtId="165" fontId="4" fillId="4" borderId="2" xfId="0" applyNumberFormat="1" applyFont="1" applyFill="1" applyBorder="1" applyAlignment="1">
      <alignment horizontal="center" vertical="center" wrapText="1" readingOrder="2"/>
    </xf>
    <xf numFmtId="166" fontId="4" fillId="4" borderId="2" xfId="0" applyNumberFormat="1" applyFont="1" applyFill="1" applyBorder="1" applyAlignment="1">
      <alignment horizontal="center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0" fontId="5" fillId="0" borderId="2" xfId="0" applyFont="1" applyBorder="1" applyAlignment="1">
      <alignment vertical="center" wrapText="1" readingOrder="2"/>
    </xf>
    <xf numFmtId="164" fontId="5" fillId="0" borderId="2" xfId="0" applyNumberFormat="1" applyFont="1" applyBorder="1" applyAlignment="1">
      <alignment horizontal="center" vertical="center" wrapText="1" readingOrder="2"/>
    </xf>
    <xf numFmtId="165" fontId="5" fillId="0" borderId="2" xfId="0" applyNumberFormat="1" applyFont="1" applyBorder="1" applyAlignment="1">
      <alignment horizontal="center" vertical="center" wrapText="1" readingOrder="2"/>
    </xf>
    <xf numFmtId="166" fontId="5" fillId="0" borderId="2" xfId="0" applyNumberFormat="1" applyFont="1" applyBorder="1" applyAlignment="1">
      <alignment horizontal="center" vertical="center" wrapText="1" readingOrder="2"/>
    </xf>
    <xf numFmtId="0" fontId="5" fillId="5" borderId="2" xfId="0" applyFont="1" applyFill="1" applyBorder="1" applyAlignment="1">
      <alignment horizontal="center" vertical="center" wrapText="1" readingOrder="2"/>
    </xf>
    <xf numFmtId="0" fontId="5" fillId="5" borderId="2" xfId="0" applyFont="1" applyFill="1" applyBorder="1" applyAlignment="1">
      <alignment vertical="center" wrapText="1" readingOrder="2"/>
    </xf>
    <xf numFmtId="164" fontId="5" fillId="5" borderId="2" xfId="0" applyNumberFormat="1" applyFont="1" applyFill="1" applyBorder="1" applyAlignment="1">
      <alignment horizontal="center" vertical="center" wrapText="1" readingOrder="2"/>
    </xf>
    <xf numFmtId="165" fontId="5" fillId="5" borderId="2" xfId="0" applyNumberFormat="1" applyFont="1" applyFill="1" applyBorder="1" applyAlignment="1">
      <alignment horizontal="center" vertical="center" wrapText="1" readingOrder="2"/>
    </xf>
    <xf numFmtId="166" fontId="5" fillId="5" borderId="2" xfId="0" applyNumberFormat="1" applyFont="1" applyFill="1" applyBorder="1" applyAlignment="1">
      <alignment horizontal="center" vertical="center" wrapText="1" readingOrder="2"/>
    </xf>
    <xf numFmtId="0" fontId="6" fillId="6" borderId="3" xfId="0" applyFont="1" applyFill="1" applyBorder="1" applyAlignment="1">
      <alignment horizontal="center" vertical="center" wrapText="1" readingOrder="2"/>
    </xf>
    <xf numFmtId="0" fontId="6" fillId="6" borderId="3" xfId="0" applyFont="1" applyFill="1" applyBorder="1" applyAlignment="1">
      <alignment vertical="center" wrapText="1" readingOrder="2"/>
    </xf>
    <xf numFmtId="164" fontId="6" fillId="6" borderId="3" xfId="0" applyNumberFormat="1" applyFont="1" applyFill="1" applyBorder="1" applyAlignment="1">
      <alignment horizontal="center" vertical="center" wrapText="1" readingOrder="2"/>
    </xf>
    <xf numFmtId="165" fontId="6" fillId="6" borderId="3" xfId="0" applyNumberFormat="1" applyFont="1" applyFill="1" applyBorder="1" applyAlignment="1">
      <alignment horizontal="center" vertical="center" wrapText="1" readingOrder="2"/>
    </xf>
    <xf numFmtId="166" fontId="6" fillId="6" borderId="3" xfId="0" applyNumberFormat="1" applyFont="1" applyFill="1" applyBorder="1" applyAlignment="1">
      <alignment horizontal="center" vertical="center" wrapText="1" readingOrder="2"/>
    </xf>
    <xf numFmtId="0" fontId="7" fillId="7" borderId="4" xfId="0" applyFont="1" applyFill="1" applyBorder="1" applyAlignment="1">
      <alignment horizontal="center" vertical="center" wrapText="1" readingOrder="2"/>
    </xf>
    <xf numFmtId="0" fontId="7" fillId="7" borderId="4" xfId="0" applyFont="1" applyFill="1" applyBorder="1" applyAlignment="1">
      <alignment vertical="center" wrapText="1" readingOrder="2"/>
    </xf>
    <xf numFmtId="164" fontId="7" fillId="7" borderId="4" xfId="0" applyNumberFormat="1" applyFont="1" applyFill="1" applyBorder="1" applyAlignment="1">
      <alignment horizontal="center" vertical="center" wrapText="1" readingOrder="2"/>
    </xf>
    <xf numFmtId="165" fontId="7" fillId="7" borderId="4" xfId="0" applyNumberFormat="1" applyFont="1" applyFill="1" applyBorder="1" applyAlignment="1">
      <alignment horizontal="center" vertical="center" wrapText="1" readingOrder="2"/>
    </xf>
    <xf numFmtId="166" fontId="7" fillId="7" borderId="4" xfId="0" applyNumberFormat="1" applyFont="1" applyFill="1" applyBorder="1" applyAlignment="1">
      <alignment horizontal="center" vertical="center" wrapText="1" readingOrder="2"/>
    </xf>
    <xf numFmtId="0" fontId="8" fillId="8" borderId="5" xfId="0" applyFont="1" applyFill="1" applyBorder="1" applyAlignment="1">
      <alignment horizontal="center" vertical="center" wrapText="1" readingOrder="2"/>
    </xf>
    <xf numFmtId="0" fontId="8" fillId="8" borderId="5" xfId="0" applyFont="1" applyFill="1" applyBorder="1" applyAlignment="1">
      <alignment vertical="center" wrapText="1" readingOrder="2"/>
    </xf>
    <xf numFmtId="164" fontId="8" fillId="8" borderId="5" xfId="0" applyNumberFormat="1" applyFont="1" applyFill="1" applyBorder="1" applyAlignment="1">
      <alignment horizontal="center" vertical="center" wrapText="1" readingOrder="2"/>
    </xf>
    <xf numFmtId="165" fontId="8" fillId="8" borderId="5" xfId="0" applyNumberFormat="1" applyFont="1" applyFill="1" applyBorder="1" applyAlignment="1">
      <alignment horizontal="center" vertical="center" wrapText="1" readingOrder="2"/>
    </xf>
    <xf numFmtId="166" fontId="8" fillId="8" borderId="5" xfId="0" applyNumberFormat="1" applyFont="1" applyFill="1" applyBorder="1" applyAlignment="1">
      <alignment horizontal="center" vertical="center" wrapText="1" readingOrder="2"/>
    </xf>
    <xf numFmtId="0" fontId="5" fillId="0" borderId="0" xfId="0" applyFont="1" applyAlignment="1">
      <alignment horizontal="center" vertical="center" wrapText="1" readingOrder="2"/>
    </xf>
    <xf numFmtId="0" fontId="5" fillId="0" borderId="0" xfId="0" applyFont="1" applyAlignment="1">
      <alignment vertical="center" wrapText="1" readingOrder="2"/>
    </xf>
    <xf numFmtId="164" fontId="5" fillId="0" borderId="0" xfId="0" applyNumberFormat="1" applyFont="1" applyAlignment="1">
      <alignment horizontal="center" vertical="center" wrapText="1" readingOrder="2"/>
    </xf>
    <xf numFmtId="165" fontId="5" fillId="0" borderId="0" xfId="0" applyNumberFormat="1" applyFont="1" applyAlignment="1">
      <alignment horizontal="center" vertical="center" wrapText="1" readingOrder="2"/>
    </xf>
    <xf numFmtId="166" fontId="5" fillId="0" borderId="0" xfId="0" applyNumberFormat="1" applyFont="1" applyAlignment="1">
      <alignment horizontal="center" vertical="center" wrapText="1" readingOrder="2"/>
    </xf>
    <xf numFmtId="0" fontId="9" fillId="0" borderId="0" xfId="0" applyFont="1" applyAlignment="1">
      <alignment horizontal="center" vertical="center" wrapText="1" readingOrder="2"/>
    </xf>
    <xf numFmtId="164" fontId="9" fillId="0" borderId="0" xfId="0" applyNumberFormat="1" applyFont="1" applyAlignment="1">
      <alignment horizontal="center" vertical="center" wrapText="1" readingOrder="2"/>
    </xf>
    <xf numFmtId="165" fontId="9" fillId="0" borderId="0" xfId="0" applyNumberFormat="1" applyFont="1" applyAlignment="1">
      <alignment horizontal="center" vertical="center" wrapText="1" readingOrder="2"/>
    </xf>
    <xf numFmtId="166" fontId="9" fillId="0" borderId="0" xfId="0" applyNumberFormat="1" applyFont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164" fontId="2" fillId="0" borderId="0" xfId="0" applyNumberFormat="1" applyFont="1" applyAlignment="1">
      <alignment horizontal="center" vertical="center" wrapText="1" readingOrder="2"/>
    </xf>
    <xf numFmtId="165" fontId="2" fillId="0" borderId="0" xfId="0" applyNumberFormat="1" applyFont="1" applyAlignment="1">
      <alignment horizontal="center" vertical="center" wrapText="1" readingOrder="2"/>
    </xf>
    <xf numFmtId="166" fontId="2" fillId="0" borderId="0" xfId="0" applyNumberFormat="1" applyFont="1" applyAlignment="1">
      <alignment horizontal="center" vertical="center" wrapText="1" readingOrder="2"/>
    </xf>
    <xf numFmtId="0" fontId="10" fillId="0" borderId="0" xfId="0" applyFont="1" applyAlignment="1">
      <alignment horizontal="center" vertical="center" wrapText="1" readingOrder="2"/>
    </xf>
    <xf numFmtId="0" fontId="10" fillId="0" borderId="0" xfId="0" applyFont="1" applyAlignment="1">
      <alignment vertical="center" wrapText="1" readingOrder="2"/>
    </xf>
    <xf numFmtId="164" fontId="10" fillId="0" borderId="0" xfId="0" applyNumberFormat="1" applyFont="1" applyAlignment="1">
      <alignment horizontal="center" vertical="center" wrapText="1" readingOrder="2"/>
    </xf>
    <xf numFmtId="165" fontId="10" fillId="0" borderId="0" xfId="0" applyNumberFormat="1" applyFont="1" applyAlignment="1">
      <alignment horizontal="center" vertical="center" wrapText="1" readingOrder="2"/>
    </xf>
    <xf numFmtId="166" fontId="10" fillId="0" borderId="0" xfId="0" applyNumberFormat="1" applyFont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6"/>
  <sheetViews>
    <sheetView workbookViewId="0" rightToLeft="1" showGridLines="0">
      <pane ySplit="6" topLeftCell="A7" activePane="bottomLeft" state="frozen"/>
      <selection pane="bottomLeft" activeCell="A7" sqref="A7"/>
    </sheetView>
  </sheetViews>
  <cols>
    <col min="1" max="1" width="2.83203125" customWidth="1"/>
    <col min="2" max="2" width="5.83203125" customWidth="1"/>
    <col min="3" max="3" width="38.83203125" customWidth="1"/>
    <col min="4" max="4" width="7.83203125" customWidth="1"/>
    <col min="5" max="5" width="11.83203125" customWidth="1"/>
    <col min="6" max="6" width="11.83203125" customWidth="1"/>
    <col min="7" max="7" width="13.83203125" customWidth="1"/>
    <col min="8" max="8" width="16.83203125" customWidth="1"/>
    <col min="9" max="9" width="13.83203125" customWidth="1"/>
    <col min="10" max="10" width="11.83203125" customWidth="1"/>
    <col min="11" max="11" width="11.83203125" customWidth="1"/>
    <col min="12" max="12" width="22.83203125" customWidth="1"/>
  </cols>
  <sheetData>
    <row r="1" ht="34" customHeight="1">
      <c r="B1" s="1" t="str">
        <v>المستخلص الختامي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ht="20" customHeight="1">
      <c r="B2" s="2" t="str">
        <v>المشروع: ....................................      المقاول: ....................................      العقد رقم: ..............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ht="20" customHeight="1">
      <c r="B3" s="2" t="str">
        <v>تاريخ انتهاء الأعمال: ....../....../........      تاريخ الاستلام الابتدائي: ....../....../........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ht="20" customHeight="1">
      <c r="B4" s="2" t="str">
        <v>الصفوف المكتوب فيها «مثال» للتوضيح فقط: امسحها أو اكتب فوقها بياناتك. الخانات المحسوبة بالمعادلات لا تكتب فيها.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ht="8" customHeight="1"/>
    <row r="6" ht="48" customHeight="1">
      <c r="B6" s="3" t="str">
        <v>م</v>
      </c>
      <c r="C6" s="3" t="str">
        <v>بيان الأعمال</v>
      </c>
      <c r="D6" s="3" t="str">
        <v>الوحدة</v>
      </c>
      <c r="E6" s="3" t="str">
        <v>الكمية التعاقدية</v>
      </c>
      <c r="F6" s="3" t="str">
        <v>الفئة</v>
      </c>
      <c r="G6" s="3" t="str">
        <v>الكمية النهائية المقاسة</v>
      </c>
      <c r="H6" s="3" t="str">
        <v>القيمة النهائية</v>
      </c>
      <c r="I6" s="3" t="str">
        <v>الكمية في آخر مستخلص جاري</v>
      </c>
      <c r="J6" s="3" t="str">
        <v>فرق الكمية</v>
      </c>
      <c r="K6" s="3" t="str">
        <v>نسبة النهائية للتعاقدية</v>
      </c>
      <c r="L6" s="3" t="str">
        <v>ملاحظات</v>
      </c>
    </row>
    <row r="7" ht="17.5" customHeight="1">
      <c r="B7" s="4" t="str">
        <v>أولاً: الأعمال الاعتيادية (بنود المقايسة)</v>
      </c>
      <c r="C7" s="5"/>
      <c r="D7" s="4"/>
      <c r="E7" s="6"/>
      <c r="F7" s="7"/>
      <c r="G7" s="6"/>
      <c r="H7" s="7"/>
      <c r="I7" s="6"/>
      <c r="J7" s="6"/>
      <c r="K7" s="8"/>
      <c r="L7" s="5"/>
    </row>
    <row r="8" ht="17.5" customHeight="1">
      <c r="B8" s="9">
        <v>1</v>
      </c>
      <c r="C8" s="10" t="str">
        <v>حفر لمنسوب التأسيس في أي نوع تربة (مثال)</v>
      </c>
      <c r="D8" s="9" t="str">
        <v>م3</v>
      </c>
      <c r="E8" s="11">
        <v>850</v>
      </c>
      <c r="F8" s="12">
        <v>95</v>
      </c>
      <c r="G8" s="11">
        <v>872</v>
      </c>
      <c r="H8" s="12">
        <f>G8*F8</f>
        <v>82840</v>
      </c>
      <c r="I8" s="11">
        <v>850</v>
      </c>
      <c r="J8" s="11">
        <f>G8-I8</f>
        <v>22</v>
      </c>
      <c r="K8" s="13">
        <f>IF(E8=0,"",G8/E8)</f>
        <v>1.0259</v>
      </c>
      <c r="L8" s="10"/>
    </row>
    <row r="9" ht="17.5" customHeight="1">
      <c r="B9" s="14">
        <v>2</v>
      </c>
      <c r="C9" s="15" t="str">
        <v>خرسانة عادية للأساسات (مثال)</v>
      </c>
      <c r="D9" s="14" t="str">
        <v>م3</v>
      </c>
      <c r="E9" s="16">
        <v>64</v>
      </c>
      <c r="F9" s="17">
        <v>1850</v>
      </c>
      <c r="G9" s="16">
        <v>63.5</v>
      </c>
      <c r="H9" s="17">
        <f>G9*F9</f>
        <v>117475</v>
      </c>
      <c r="I9" s="16">
        <v>64</v>
      </c>
      <c r="J9" s="16">
        <f>G9-I9</f>
        <v>-0.5</v>
      </c>
      <c r="K9" s="18">
        <f>IF(E9=0,"",G9/E9)</f>
        <v>0.9922</v>
      </c>
      <c r="L9" s="15"/>
    </row>
    <row r="10" ht="17.5" customHeight="1">
      <c r="B10" s="9">
        <v>3</v>
      </c>
      <c r="C10" s="10" t="str">
        <v>خرسانة مسلحة للقواعد والسملات (مثال)</v>
      </c>
      <c r="D10" s="9" t="str">
        <v>م3</v>
      </c>
      <c r="E10" s="11">
        <v>140</v>
      </c>
      <c r="F10" s="12">
        <v>4250</v>
      </c>
      <c r="G10" s="11">
        <v>138</v>
      </c>
      <c r="H10" s="12">
        <f>G10*F10</f>
        <v>586500</v>
      </c>
      <c r="I10" s="11">
        <v>140</v>
      </c>
      <c r="J10" s="11">
        <f>G10-I10</f>
        <v>-2</v>
      </c>
      <c r="K10" s="13">
        <f>IF(E10=0,"",G10/E10)</f>
        <v>0.9857</v>
      </c>
      <c r="L10" s="10"/>
    </row>
    <row r="11" ht="17.5" customHeight="1">
      <c r="B11" s="14">
        <v>4</v>
      </c>
      <c r="C11" s="15" t="str">
        <v>خرسانة مسلحة للأعمدة والأسقف (مثال)</v>
      </c>
      <c r="D11" s="14" t="str">
        <v>م3</v>
      </c>
      <c r="E11" s="16">
        <v>310</v>
      </c>
      <c r="F11" s="17">
        <v>4700</v>
      </c>
      <c r="G11" s="16">
        <v>304</v>
      </c>
      <c r="H11" s="17">
        <f>G11*F11</f>
        <v>1428800</v>
      </c>
      <c r="I11" s="16">
        <v>296</v>
      </c>
      <c r="J11" s="16">
        <f>G11-I11</f>
        <v>8</v>
      </c>
      <c r="K11" s="18">
        <f>IF(E11=0,"",G11/E11)</f>
        <v>0.9806</v>
      </c>
      <c r="L11" s="15"/>
    </row>
    <row r="12" ht="17.5" customHeight="1">
      <c r="B12" s="9">
        <v>5</v>
      </c>
      <c r="C12" s="10" t="str">
        <v>عزل رطوبة للأساسات بالبيتومين (مثال)</v>
      </c>
      <c r="D12" s="9" t="str">
        <v>م2</v>
      </c>
      <c r="E12" s="11">
        <v>520</v>
      </c>
      <c r="F12" s="12">
        <v>120</v>
      </c>
      <c r="G12" s="11">
        <v>515</v>
      </c>
      <c r="H12" s="12">
        <f>G12*F12</f>
        <v>61800</v>
      </c>
      <c r="I12" s="11">
        <v>520</v>
      </c>
      <c r="J12" s="11">
        <f>G12-I12</f>
        <v>-5</v>
      </c>
      <c r="K12" s="13">
        <f>IF(E12=0,"",G12/E12)</f>
        <v>0.9904</v>
      </c>
      <c r="L12" s="10"/>
    </row>
    <row r="13" ht="17.5" customHeight="1">
      <c r="B13" s="14"/>
      <c r="C13" s="15"/>
      <c r="D13" s="14"/>
      <c r="E13" s="16"/>
      <c r="F13" s="17"/>
      <c r="G13" s="16"/>
      <c r="H13" s="17">
        <f>G13*F13</f>
        <v>0</v>
      </c>
      <c r="I13" s="16"/>
      <c r="J13" s="16">
        <f>G13-I13</f>
        <v>0</v>
      </c>
      <c r="K13" s="18" t="str">
        <f>IF(E13=0,"",G13/E13)</f>
        <v/>
      </c>
      <c r="L13" s="15"/>
    </row>
    <row r="14" ht="17.5" customHeight="1">
      <c r="B14" s="9"/>
      <c r="C14" s="10"/>
      <c r="D14" s="9"/>
      <c r="E14" s="11"/>
      <c r="F14" s="12"/>
      <c r="G14" s="11"/>
      <c r="H14" s="12">
        <f>G14*F14</f>
        <v>0</v>
      </c>
      <c r="I14" s="11"/>
      <c r="J14" s="11">
        <f>G14-I14</f>
        <v>0</v>
      </c>
      <c r="K14" s="13" t="str">
        <f>IF(E14=0,"",G14/E14)</f>
        <v/>
      </c>
      <c r="L14" s="10"/>
    </row>
    <row r="15" ht="17.5" customHeight="1">
      <c r="B15" s="14"/>
      <c r="C15" s="15"/>
      <c r="D15" s="14"/>
      <c r="E15" s="16"/>
      <c r="F15" s="17"/>
      <c r="G15" s="16"/>
      <c r="H15" s="17">
        <f>G15*F15</f>
        <v>0</v>
      </c>
      <c r="I15" s="16"/>
      <c r="J15" s="16">
        <f>G15-I15</f>
        <v>0</v>
      </c>
      <c r="K15" s="18" t="str">
        <f>IF(E15=0,"",G15/E15)</f>
        <v/>
      </c>
      <c r="L15" s="15"/>
    </row>
    <row r="16" ht="17.5" customHeight="1">
      <c r="B16" s="9"/>
      <c r="C16" s="10"/>
      <c r="D16" s="9"/>
      <c r="E16" s="11"/>
      <c r="F16" s="12"/>
      <c r="G16" s="11"/>
      <c r="H16" s="12">
        <f>G16*F16</f>
        <v>0</v>
      </c>
      <c r="I16" s="11"/>
      <c r="J16" s="11">
        <f>G16-I16</f>
        <v>0</v>
      </c>
      <c r="K16" s="13" t="str">
        <f>IF(E16=0,"",G16/E16)</f>
        <v/>
      </c>
      <c r="L16" s="10"/>
    </row>
    <row r="17" ht="17.5" customHeight="1">
      <c r="B17" s="19"/>
      <c r="C17" s="20" t="str">
        <v>إجمالي الأعمال الاعتيادية</v>
      </c>
      <c r="D17" s="19"/>
      <c r="E17" s="21"/>
      <c r="F17" s="22"/>
      <c r="G17" s="21"/>
      <c r="H17" s="22">
        <f>SUM(H8:H16)</f>
        <v>2277415</v>
      </c>
      <c r="I17" s="21"/>
      <c r="J17" s="21"/>
      <c r="K17" s="23"/>
      <c r="L17" s="20"/>
    </row>
    <row r="18" ht="17.5" customHeight="1">
      <c r="B18" s="4" t="str">
        <v>ثانياً: الأعمال المستجدة (أوامر التغيير)</v>
      </c>
      <c r="C18" s="5"/>
      <c r="D18" s="4"/>
      <c r="E18" s="6"/>
      <c r="F18" s="7"/>
      <c r="G18" s="6"/>
      <c r="H18" s="7"/>
      <c r="I18" s="6"/>
      <c r="J18" s="6"/>
      <c r="K18" s="8"/>
      <c r="L18" s="5"/>
    </row>
    <row r="19" ht="30.5" customHeight="1">
      <c r="B19" s="14">
        <v>6</v>
      </c>
      <c r="C19" s="15" t="str">
        <v>خرسانة مسلحة لخزان أرضي (أمر تغيير رقم 1) (مثال)</v>
      </c>
      <c r="D19" s="14" t="str">
        <v>م3</v>
      </c>
      <c r="E19" s="16">
        <v>24</v>
      </c>
      <c r="F19" s="17">
        <v>4900</v>
      </c>
      <c r="G19" s="16">
        <v>24</v>
      </c>
      <c r="H19" s="17">
        <f>G19*F19</f>
        <v>117600</v>
      </c>
      <c r="I19" s="16">
        <v>24</v>
      </c>
      <c r="J19" s="16">
        <f>G19-I19</f>
        <v>0</v>
      </c>
      <c r="K19" s="18">
        <f>IF(E19=0,"",G19/E19)</f>
        <v>1</v>
      </c>
      <c r="L19" s="15"/>
    </row>
    <row r="20" ht="17.5" customHeight="1">
      <c r="B20" s="9"/>
      <c r="C20" s="10"/>
      <c r="D20" s="9"/>
      <c r="E20" s="11"/>
      <c r="F20" s="12"/>
      <c r="G20" s="11"/>
      <c r="H20" s="12">
        <f>G20*F20</f>
        <v>0</v>
      </c>
      <c r="I20" s="11"/>
      <c r="J20" s="11">
        <f>G20-I20</f>
        <v>0</v>
      </c>
      <c r="K20" s="13" t="str">
        <f>IF(E20=0,"",G20/E20)</f>
        <v/>
      </c>
      <c r="L20" s="10"/>
    </row>
    <row r="21" ht="17.5" customHeight="1">
      <c r="B21" s="14"/>
      <c r="C21" s="15"/>
      <c r="D21" s="14"/>
      <c r="E21" s="16"/>
      <c r="F21" s="17"/>
      <c r="G21" s="16"/>
      <c r="H21" s="17">
        <f>G21*F21</f>
        <v>0</v>
      </c>
      <c r="I21" s="16"/>
      <c r="J21" s="16">
        <f>G21-I21</f>
        <v>0</v>
      </c>
      <c r="K21" s="18" t="str">
        <f>IF(E21=0,"",G21/E21)</f>
        <v/>
      </c>
      <c r="L21" s="15"/>
    </row>
    <row r="22" ht="17.5" customHeight="1">
      <c r="B22" s="19"/>
      <c r="C22" s="20" t="str">
        <v>إجمالي الأعمال المستجدة</v>
      </c>
      <c r="D22" s="19"/>
      <c r="E22" s="21"/>
      <c r="F22" s="22"/>
      <c r="G22" s="21"/>
      <c r="H22" s="22">
        <f>SUM(H19:H21)</f>
        <v>117600</v>
      </c>
      <c r="I22" s="21"/>
      <c r="J22" s="21"/>
      <c r="K22" s="23"/>
      <c r="L22" s="20"/>
    </row>
    <row r="23" ht="17.5" customHeight="1">
      <c r="B23" s="4" t="str">
        <v>ثالثاً: التسوية الختامية</v>
      </c>
      <c r="C23" s="5"/>
      <c r="D23" s="4"/>
      <c r="E23" s="6"/>
      <c r="F23" s="7"/>
      <c r="G23" s="6"/>
      <c r="H23" s="7"/>
      <c r="I23" s="6"/>
      <c r="J23" s="6"/>
      <c r="K23" s="8"/>
      <c r="L23" s="5"/>
    </row>
    <row r="24" ht="17.5" customHeight="1">
      <c r="B24" s="19"/>
      <c r="C24" s="20" t="str">
        <v>إجمالي القيمة النهائية للأعمال</v>
      </c>
      <c r="D24" s="19"/>
      <c r="E24" s="21"/>
      <c r="F24" s="22"/>
      <c r="G24" s="23"/>
      <c r="H24" s="22">
        <f>H17+H22</f>
        <v>2395015</v>
      </c>
      <c r="I24" s="21"/>
      <c r="J24" s="21"/>
      <c r="K24" s="23"/>
      <c r="L24" s="20"/>
    </row>
    <row r="25" ht="17.5" customHeight="1">
      <c r="B25" s="9"/>
      <c r="C25" s="10" t="str">
        <v>يُضاف: فروق الأسعار المعتمدة إن وجدت</v>
      </c>
      <c r="D25" s="9"/>
      <c r="E25" s="11"/>
      <c r="F25" s="12"/>
      <c r="G25" s="13"/>
      <c r="H25" s="12">
        <v>0</v>
      </c>
      <c r="I25" s="11"/>
      <c r="J25" s="11"/>
      <c r="K25" s="13"/>
      <c r="L25" s="10"/>
    </row>
    <row r="26" ht="17.5" customHeight="1">
      <c r="B26" s="9"/>
      <c r="C26" s="10" t="str">
        <v>يُضاف: مطالبات متفق عليها لم تُدرج في المستخلصات الجارية</v>
      </c>
      <c r="D26" s="9"/>
      <c r="E26" s="11"/>
      <c r="F26" s="12"/>
      <c r="G26" s="13"/>
      <c r="H26" s="12">
        <v>0</v>
      </c>
      <c r="I26" s="11"/>
      <c r="J26" s="11"/>
      <c r="K26" s="13"/>
      <c r="L26" s="10"/>
    </row>
    <row r="27" ht="17.5" customHeight="1">
      <c r="B27" s="9"/>
      <c r="C27" s="10" t="str">
        <v>يُخصم: غرامات التأخير إن وجدت (تُكتب بالسالب)</v>
      </c>
      <c r="D27" s="9"/>
      <c r="E27" s="11"/>
      <c r="F27" s="12"/>
      <c r="G27" s="13"/>
      <c r="H27" s="12">
        <v>0</v>
      </c>
      <c r="I27" s="11"/>
      <c r="J27" s="11"/>
      <c r="K27" s="13"/>
      <c r="L27" s="10"/>
    </row>
    <row r="28" ht="17.5">
      <c r="B28" s="24"/>
      <c r="C28" s="25" t="str">
        <v>القيمة الختامية للعقد</v>
      </c>
      <c r="D28" s="24"/>
      <c r="E28" s="26"/>
      <c r="F28" s="27"/>
      <c r="G28" s="28"/>
      <c r="H28" s="27">
        <f>H24+H25+H26+H27</f>
        <v>2395015</v>
      </c>
      <c r="I28" s="26"/>
      <c r="J28" s="26"/>
      <c r="K28" s="28"/>
      <c r="L28" s="25"/>
    </row>
    <row r="29" ht="17.5" customHeight="1">
      <c r="B29" s="9"/>
      <c r="C29" s="10" t="str">
        <v>يُخصم: تأمين الأعمال المحتجز بنسبة</v>
      </c>
      <c r="D29" s="9"/>
      <c r="E29" s="11"/>
      <c r="F29" s="12"/>
      <c r="G29" s="13">
        <v>0.05</v>
      </c>
      <c r="H29" s="12">
        <f>-H28*G29</f>
        <v>-119750.75</v>
      </c>
      <c r="I29" s="11"/>
      <c r="J29" s="11"/>
      <c r="K29" s="13"/>
      <c r="L29" s="10"/>
    </row>
    <row r="30" ht="17.5" customHeight="1">
      <c r="B30" s="9"/>
      <c r="C30" s="10" t="str">
        <v>يُضاف: ما يُرد من تأمين الأعمال مع هذا المستخلص (نسبة من المحتجز حسب العقد)</v>
      </c>
      <c r="D30" s="9"/>
      <c r="E30" s="11"/>
      <c r="F30" s="12"/>
      <c r="G30" s="13">
        <v>0.5</v>
      </c>
      <c r="H30" s="12">
        <f>-H29*G30</f>
        <v>59875.38</v>
      </c>
      <c r="I30" s="11"/>
      <c r="J30" s="11"/>
      <c r="K30" s="13"/>
      <c r="L30" s="10"/>
    </row>
    <row r="31" ht="17.5" customHeight="1">
      <c r="B31" s="9"/>
      <c r="C31" s="10" t="str">
        <v>يُخصم: خصومات أخرى حسب العقد (ضرائب، دمغة، مواد موردة من المالك) تُكتب بالسالب</v>
      </c>
      <c r="D31" s="9"/>
      <c r="E31" s="11"/>
      <c r="F31" s="12"/>
      <c r="G31" s="13"/>
      <c r="H31" s="12">
        <v>0</v>
      </c>
      <c r="I31" s="11"/>
      <c r="J31" s="11"/>
      <c r="K31" s="13"/>
      <c r="L31" s="10"/>
    </row>
    <row r="32" ht="17.5">
      <c r="B32" s="24"/>
      <c r="C32" s="25" t="str">
        <v>صافي القيمة الختامية</v>
      </c>
      <c r="D32" s="24"/>
      <c r="E32" s="26"/>
      <c r="F32" s="27"/>
      <c r="G32" s="28"/>
      <c r="H32" s="27">
        <f>H28+H29+H30+H31</f>
        <v>2335139.63</v>
      </c>
      <c r="I32" s="26"/>
      <c r="J32" s="26"/>
      <c r="K32" s="28"/>
      <c r="L32" s="25"/>
    </row>
    <row r="33" ht="30.5" customHeight="1">
      <c r="B33" s="9"/>
      <c r="C33" s="10" t="str">
        <v>يُخصم: إجمالي ما صُرف للمقاول حتى تاريخه (الدفعة المقدمة وصافي المستخلصات الجارية) يُكتب بالسالب</v>
      </c>
      <c r="D33" s="9"/>
      <c r="E33" s="11"/>
      <c r="F33" s="12"/>
      <c r="G33" s="13"/>
      <c r="H33" s="12">
        <v>-2247082.5</v>
      </c>
      <c r="I33" s="11"/>
      <c r="J33" s="11"/>
      <c r="K33" s="13"/>
      <c r="L33" s="10"/>
    </row>
    <row r="34" ht="19">
      <c r="B34" s="29"/>
      <c r="C34" s="30" t="str">
        <v>صافي المستحق بالمستخلص الختامي</v>
      </c>
      <c r="D34" s="29"/>
      <c r="E34" s="31"/>
      <c r="F34" s="32"/>
      <c r="G34" s="31"/>
      <c r="H34" s="32">
        <f>H32+H33</f>
        <v>88057.13</v>
      </c>
      <c r="I34" s="31"/>
      <c r="J34" s="31"/>
      <c r="K34" s="33"/>
      <c r="L34" s="30"/>
    </row>
    <row r="35" ht="17.5" customHeight="1">
      <c r="B35" s="9"/>
      <c r="C35" s="10" t="str">
        <v>باقي تأمين الأعمال المحتجز، يُرد بعد الاستلام النهائي حسب العقد</v>
      </c>
      <c r="D35" s="9"/>
      <c r="E35" s="11"/>
      <c r="F35" s="12"/>
      <c r="G35" s="11"/>
      <c r="H35" s="12">
        <f>-(H29+H30)</f>
        <v>59875.37</v>
      </c>
      <c r="I35" s="11"/>
      <c r="J35" s="11"/>
      <c r="K35" s="13"/>
      <c r="L35" s="10"/>
    </row>
    <row r="36" ht="24" customHeight="1">
      <c r="B36" s="9"/>
      <c r="C36" s="10" t="str">
        <v>فقط وقدره: ...................................................................................... لا غير</v>
      </c>
      <c r="D36" s="9"/>
      <c r="E36" s="11"/>
      <c r="F36" s="12"/>
      <c r="G36" s="11"/>
      <c r="H36" s="12"/>
      <c r="I36" s="11"/>
      <c r="J36" s="11"/>
      <c r="K36" s="13"/>
      <c r="L36" s="10"/>
    </row>
    <row r="37" ht="10" customHeight="1">
      <c r="B37" s="34"/>
      <c r="C37" s="35"/>
      <c r="D37" s="34"/>
      <c r="E37" s="36"/>
      <c r="F37" s="37"/>
      <c r="G37" s="36"/>
      <c r="H37" s="37"/>
      <c r="I37" s="36"/>
      <c r="J37" s="36"/>
      <c r="K37" s="38"/>
      <c r="L37" s="35"/>
    </row>
    <row r="38" ht="17.5" customHeight="1">
      <c r="B38" s="4" t="str">
        <v>رابعاً: المراجع</v>
      </c>
      <c r="C38" s="5"/>
      <c r="D38" s="4"/>
      <c r="E38" s="6"/>
      <c r="F38" s="7"/>
      <c r="G38" s="6"/>
      <c r="H38" s="7"/>
      <c r="I38" s="6"/>
      <c r="J38" s="6"/>
      <c r="K38" s="8"/>
      <c r="L38" s="5"/>
    </row>
    <row r="39" ht="17.5" customHeight="1">
      <c r="B39" s="9"/>
      <c r="C39" s="10" t="str">
        <v>محضر الحصر والقياس الختامي رقم: ..............  بتاريخ: ....../....../........</v>
      </c>
      <c r="D39" s="9"/>
      <c r="E39" s="11"/>
      <c r="F39" s="12"/>
      <c r="G39" s="11"/>
      <c r="H39" s="12"/>
      <c r="I39" s="11"/>
      <c r="J39" s="11"/>
      <c r="K39" s="13"/>
      <c r="L39" s="10"/>
    </row>
    <row r="40" ht="17.5" customHeight="1">
      <c r="B40" s="9"/>
      <c r="C40" s="10" t="str">
        <v>محضر الاستلام الابتدائي رقم: ..............  بتاريخ: ....../....../........</v>
      </c>
      <c r="D40" s="9"/>
      <c r="E40" s="11"/>
      <c r="F40" s="12"/>
      <c r="G40" s="11"/>
      <c r="H40" s="12"/>
      <c r="I40" s="11"/>
      <c r="J40" s="11"/>
      <c r="K40" s="13"/>
      <c r="L40" s="10"/>
    </row>
    <row r="41" ht="17.5" customHeight="1">
      <c r="B41" s="9"/>
      <c r="C41" s="10" t="str">
        <v>آخر مستخلص جاري معتمد رقم: ..............  بتاريخ: ....../....../........</v>
      </c>
      <c r="D41" s="9"/>
      <c r="E41" s="11"/>
      <c r="F41" s="12"/>
      <c r="G41" s="11"/>
      <c r="H41" s="12"/>
      <c r="I41" s="11"/>
      <c r="J41" s="11"/>
      <c r="K41" s="13"/>
      <c r="L41" s="10"/>
    </row>
    <row r="42" ht="17.5" customHeight="1">
      <c r="B42" s="9"/>
      <c r="C42" s="10" t="str">
        <v>المخالصة: رقم ..............  بتاريخ: ....../....../........</v>
      </c>
      <c r="D42" s="9"/>
      <c r="E42" s="11"/>
      <c r="F42" s="12"/>
      <c r="G42" s="11"/>
      <c r="H42" s="12"/>
      <c r="I42" s="11"/>
      <c r="J42" s="11"/>
      <c r="K42" s="13"/>
      <c r="L42" s="10"/>
    </row>
    <row r="43" ht="14" customHeight="1">
      <c r="B43" s="34"/>
      <c r="C43" s="35"/>
      <c r="D43" s="34"/>
      <c r="E43" s="36"/>
      <c r="F43" s="37"/>
      <c r="G43" s="36"/>
      <c r="H43" s="37"/>
      <c r="I43" s="36"/>
      <c r="J43" s="36"/>
      <c r="K43" s="38"/>
      <c r="L43" s="35"/>
    </row>
    <row r="44" ht="17.5" customHeight="1">
      <c r="B44" s="39"/>
      <c r="C44" s="39" t="str">
        <v>إعداد: المقاول</v>
      </c>
      <c r="D44" s="39"/>
      <c r="E44" s="40"/>
      <c r="F44" s="41" t="str">
        <v>مراجعة: الاستشاري</v>
      </c>
      <c r="G44" s="40"/>
      <c r="H44" s="41"/>
      <c r="I44" s="40"/>
      <c r="J44" s="40" t="str">
        <v>اعتماد: المالك</v>
      </c>
      <c r="K44" s="42"/>
      <c r="L44" s="39"/>
    </row>
    <row r="45" ht="28" customHeight="1">
      <c r="B45" s="43"/>
      <c r="C45" s="43" t="str">
        <v>التوقيع: ....................</v>
      </c>
      <c r="D45" s="43"/>
      <c r="E45" s="44"/>
      <c r="F45" s="45" t="str">
        <v>التوقيع: ....................</v>
      </c>
      <c r="G45" s="44"/>
      <c r="H45" s="45"/>
      <c r="I45" s="44"/>
      <c r="J45" s="44" t="str">
        <v>التوقيع: ....................</v>
      </c>
      <c r="K45" s="46"/>
      <c r="L45" s="43"/>
    </row>
    <row r="46" ht="16" customHeight="1">
      <c r="B46" s="47" t="str">
        <v>نموذج مجاني من تعمير: ta3mir.com/templates</v>
      </c>
      <c r="C46" s="48"/>
      <c r="D46" s="47"/>
      <c r="E46" s="49"/>
      <c r="F46" s="50"/>
      <c r="G46" s="49"/>
      <c r="H46" s="50"/>
      <c r="I46" s="49"/>
      <c r="J46" s="49"/>
      <c r="K46" s="51"/>
      <c r="L46" s="48"/>
    </row>
  </sheetData>
  <mergeCells count="32">
    <mergeCell ref="B1:L1"/>
    <mergeCell ref="B2:L2"/>
    <mergeCell ref="B3:L3"/>
    <mergeCell ref="B4:L4"/>
    <mergeCell ref="B7:L7"/>
    <mergeCell ref="B18:L18"/>
    <mergeCell ref="B23:L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L36"/>
    <mergeCell ref="B38:L38"/>
    <mergeCell ref="C39:L39"/>
    <mergeCell ref="C40:L40"/>
    <mergeCell ref="C41:L41"/>
    <mergeCell ref="C42:L42"/>
    <mergeCell ref="C44:E44"/>
    <mergeCell ref="F44:I44"/>
    <mergeCell ref="J44:L44"/>
    <mergeCell ref="C45:E45"/>
    <mergeCell ref="F45:I45"/>
    <mergeCell ref="J45:L45"/>
    <mergeCell ref="B46:L46"/>
  </mergeCells>
  <pageMargins left="0.4" right="0.4" top="0.5" bottom="0.5" header="0.3" footer="0.3"/>
  <pageSetup paperSize="9" orientation="landscape" fitToWidth="1" fitToHeight="0"/>
  <headerFooter>
    <oddHeader>&amp;Cنموذج مستخلص ختامي</oddHeader>
    <oddFooter>&amp;L&amp;P / &amp;N</oddFooter>
  </headerFooter>
  <ignoredErrors>
    <ignoredError numberStoredAsText="1" sqref="A1:L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المستخلص الختامي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